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Traffic\EngData\"/>
    </mc:Choice>
  </mc:AlternateContent>
  <xr:revisionPtr revIDLastSave="0" documentId="13_ncr:1_{4A9D486A-D6B6-458B-AFE7-28B3DA4BA899}" xr6:coauthVersionLast="47" xr6:coauthVersionMax="47" xr10:uidLastSave="{00000000-0000-0000-0000-000000000000}"/>
  <bookViews>
    <workbookView xWindow="1215" yWindow="2625" windowWidth="21600" windowHeight="11385" xr2:uid="{DDC314DB-DA13-49B6-924B-C62CA998C0CD}"/>
  </bookViews>
  <sheets>
    <sheet name="Charley &amp; US 52" sheetId="1" r:id="rId1"/>
    <sheet name="Charley &amp; Sandusky Sr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K15" i="1"/>
  <c r="J15" i="1"/>
  <c r="I15" i="1"/>
  <c r="H15" i="1"/>
  <c r="G15" i="1"/>
  <c r="F15" i="1"/>
  <c r="E15" i="1"/>
  <c r="D15" i="1"/>
  <c r="C15" i="1"/>
  <c r="B15" i="1"/>
  <c r="M17" i="2"/>
  <c r="M19" i="2" s="1"/>
  <c r="L17" i="2"/>
  <c r="K17" i="2"/>
  <c r="K19" i="2" s="1"/>
  <c r="J17" i="2"/>
  <c r="I17" i="2"/>
  <c r="I19" i="2" s="1"/>
  <c r="H17" i="2"/>
  <c r="G17" i="2"/>
  <c r="G19" i="2" s="1"/>
  <c r="F17" i="2"/>
  <c r="E17" i="2"/>
  <c r="D17" i="2"/>
  <c r="D19" i="2" s="1"/>
  <c r="C17" i="2"/>
  <c r="C19" i="2" s="1"/>
  <c r="B17" i="2"/>
  <c r="B19" i="2" s="1"/>
  <c r="M15" i="2"/>
  <c r="L15" i="2"/>
  <c r="K15" i="2"/>
  <c r="J15" i="2"/>
  <c r="I15" i="2"/>
  <c r="H15" i="2"/>
  <c r="G15" i="2"/>
  <c r="F15" i="2"/>
  <c r="E15" i="2"/>
  <c r="D15" i="2"/>
  <c r="C15" i="2"/>
  <c r="B15" i="2"/>
  <c r="L19" i="2"/>
  <c r="J19" i="2"/>
  <c r="H19" i="2"/>
  <c r="F19" i="2"/>
  <c r="E19" i="2"/>
  <c r="M11" i="2"/>
  <c r="L11" i="2"/>
  <c r="K11" i="2"/>
  <c r="J11" i="2"/>
  <c r="I11" i="2"/>
  <c r="H11" i="2"/>
  <c r="G11" i="2"/>
  <c r="F11" i="2"/>
  <c r="E11" i="2"/>
  <c r="D11" i="2"/>
  <c r="C11" i="2"/>
  <c r="B11" i="2"/>
  <c r="A3" i="2"/>
  <c r="M19" i="1"/>
  <c r="L19" i="1"/>
  <c r="K19" i="1"/>
  <c r="J19" i="1"/>
  <c r="I19" i="1"/>
  <c r="H19" i="1"/>
  <c r="G19" i="1"/>
  <c r="F19" i="1"/>
  <c r="E19" i="1"/>
  <c r="D19" i="1"/>
  <c r="C19" i="1"/>
  <c r="B19" i="1"/>
  <c r="M11" i="1"/>
  <c r="L11" i="1"/>
  <c r="K11" i="1"/>
  <c r="J11" i="1"/>
  <c r="I11" i="1"/>
  <c r="H11" i="1"/>
  <c r="G11" i="1"/>
  <c r="F11" i="1"/>
  <c r="E11" i="1"/>
  <c r="D11" i="1"/>
  <c r="C11" i="1"/>
  <c r="B11" i="1"/>
  <c r="A3" i="1"/>
</calcChain>
</file>

<file path=xl/sharedStrings.xml><?xml version="1.0" encoding="utf-8"?>
<sst xmlns="http://schemas.openxmlformats.org/spreadsheetml/2006/main" count="58" uniqueCount="19">
  <si>
    <t>Right</t>
  </si>
  <si>
    <t>Thru</t>
  </si>
  <si>
    <t>Left</t>
  </si>
  <si>
    <t>Southbound</t>
  </si>
  <si>
    <t>Westbound</t>
  </si>
  <si>
    <t>Northbound</t>
  </si>
  <si>
    <t>Eastbound</t>
  </si>
  <si>
    <t>LAW-52-21.52</t>
  </si>
  <si>
    <t>Peak Hour Volumes with Growth Rates</t>
  </si>
  <si>
    <t>Growth Rate per Scope:</t>
  </si>
  <si>
    <t>per year</t>
  </si>
  <si>
    <t>Years:</t>
  </si>
  <si>
    <t>Charley Creek Road (CR 144) &amp; US 52</t>
  </si>
  <si>
    <t>Charley Creek Road (CR 144) &amp; Sandusky Service Road (CR 406/407)</t>
  </si>
  <si>
    <t xml:space="preserve"> (2023+2026+20 years)</t>
  </si>
  <si>
    <t>AM Peak
7:15 AM -
8:15 AM</t>
  </si>
  <si>
    <t>Noon Peak
12:00 PM -
1:00 PM</t>
  </si>
  <si>
    <t>PM Peak
4:15 PM-
5:15 PM</t>
  </si>
  <si>
    <r>
      <t xml:space="preserve">Design Year </t>
    </r>
    <r>
      <rPr>
        <b/>
        <vertAlign val="subscript"/>
        <sz val="11"/>
        <color theme="1"/>
        <rFont val="Arial"/>
        <family val="2"/>
      </rPr>
      <t>(2046)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</si>
</sst>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4"/>
      <color theme="1"/>
      <name val="Arial"/>
      <family val="2"/>
    </font>
    <font>
      <i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22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8BCAF-9E55-4A3A-B00B-4DC552C0DA92}">
  <dimension ref="A1:M19"/>
  <sheetViews>
    <sheetView tabSelected="1" topLeftCell="A9" zoomScale="130" zoomScaleNormal="130" workbookViewId="0">
      <selection activeCell="E19" sqref="E19"/>
    </sheetView>
  </sheetViews>
  <sheetFormatPr defaultRowHeight="14.25" x14ac:dyDescent="0.2"/>
  <cols>
    <col min="1" max="1" width="18.28515625" style="1" customWidth="1"/>
    <col min="2" max="16384" width="9.140625" style="1"/>
  </cols>
  <sheetData>
    <row r="1" spans="1:13" ht="18" x14ac:dyDescent="0.25">
      <c r="A1" s="6" t="s">
        <v>7</v>
      </c>
    </row>
    <row r="2" spans="1:13" ht="15" x14ac:dyDescent="0.2">
      <c r="A2" s="7" t="s">
        <v>8</v>
      </c>
    </row>
    <row r="3" spans="1:13" x14ac:dyDescent="0.2">
      <c r="A3" s="8">
        <f ca="1">NOW()</f>
        <v>45169.365924768521</v>
      </c>
    </row>
    <row r="4" spans="1:13" ht="15" x14ac:dyDescent="0.25">
      <c r="B4" s="29" t="s">
        <v>12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">
      <c r="A5" s="2" t="s">
        <v>9</v>
      </c>
      <c r="B5" s="2"/>
      <c r="C5" s="2"/>
      <c r="D5" s="3">
        <v>5.0000000000000001E-3</v>
      </c>
      <c r="E5" s="4" t="s">
        <v>10</v>
      </c>
      <c r="F5" s="2"/>
      <c r="G5" s="4" t="s">
        <v>11</v>
      </c>
      <c r="H5" s="4">
        <v>23</v>
      </c>
      <c r="I5" s="2" t="s">
        <v>14</v>
      </c>
      <c r="J5" s="2"/>
      <c r="K5" s="2"/>
      <c r="L5" s="2"/>
      <c r="M5" s="2"/>
    </row>
    <row r="7" spans="1:13" ht="15" x14ac:dyDescent="0.25">
      <c r="B7" s="26" t="s">
        <v>3</v>
      </c>
      <c r="C7" s="27"/>
      <c r="D7" s="28"/>
      <c r="E7" s="26" t="s">
        <v>4</v>
      </c>
      <c r="F7" s="27"/>
      <c r="G7" s="28"/>
      <c r="H7" s="26" t="s">
        <v>5</v>
      </c>
      <c r="I7" s="27"/>
      <c r="J7" s="28"/>
      <c r="K7" s="26" t="s">
        <v>6</v>
      </c>
      <c r="L7" s="27"/>
      <c r="M7" s="28"/>
    </row>
    <row r="8" spans="1:13" ht="15" x14ac:dyDescent="0.25">
      <c r="B8" s="16" t="s">
        <v>0</v>
      </c>
      <c r="C8" s="17" t="s">
        <v>1</v>
      </c>
      <c r="D8" s="18" t="s">
        <v>2</v>
      </c>
      <c r="E8" s="16" t="s">
        <v>0</v>
      </c>
      <c r="F8" s="17" t="s">
        <v>1</v>
      </c>
      <c r="G8" s="18" t="s">
        <v>2</v>
      </c>
      <c r="H8" s="16" t="s">
        <v>0</v>
      </c>
      <c r="I8" s="17" t="s">
        <v>1</v>
      </c>
      <c r="J8" s="18" t="s">
        <v>2</v>
      </c>
      <c r="K8" s="16" t="s">
        <v>0</v>
      </c>
      <c r="L8" s="17" t="s">
        <v>1</v>
      </c>
      <c r="M8" s="18" t="s">
        <v>2</v>
      </c>
    </row>
    <row r="9" spans="1:13" ht="42.75" x14ac:dyDescent="0.2">
      <c r="A9" s="10" t="s">
        <v>15</v>
      </c>
      <c r="B9" s="11">
        <v>23</v>
      </c>
      <c r="C9" s="12">
        <v>45</v>
      </c>
      <c r="D9" s="13">
        <v>171</v>
      </c>
      <c r="E9" s="11">
        <v>156</v>
      </c>
      <c r="F9" s="12">
        <v>868</v>
      </c>
      <c r="G9" s="13">
        <v>110</v>
      </c>
      <c r="H9" s="11">
        <v>175</v>
      </c>
      <c r="I9" s="12">
        <v>52</v>
      </c>
      <c r="J9" s="13">
        <v>70</v>
      </c>
      <c r="K9" s="11">
        <v>61</v>
      </c>
      <c r="L9" s="12">
        <v>1090</v>
      </c>
      <c r="M9" s="13">
        <v>8</v>
      </c>
    </row>
    <row r="10" spans="1:13" x14ac:dyDescent="0.2">
      <c r="A10" s="5"/>
      <c r="B10" s="11"/>
      <c r="C10" s="12"/>
      <c r="D10" s="13"/>
      <c r="E10" s="11"/>
      <c r="F10" s="12"/>
      <c r="G10" s="13"/>
      <c r="H10" s="11"/>
      <c r="I10" s="12"/>
      <c r="J10" s="13"/>
      <c r="K10" s="11"/>
      <c r="L10" s="12"/>
      <c r="M10" s="13"/>
    </row>
    <row r="11" spans="1:13" s="22" customFormat="1" ht="16.5" x14ac:dyDescent="0.3">
      <c r="A11" s="9" t="s">
        <v>18</v>
      </c>
      <c r="B11" s="19">
        <f>ROUNDUP(B9*(1+($H$5*$D$5)),0)</f>
        <v>26</v>
      </c>
      <c r="C11" s="20">
        <f t="shared" ref="C11:M11" si="0">ROUNDUP(C9*(1+($H$5*$D$5)),0)</f>
        <v>51</v>
      </c>
      <c r="D11" s="21">
        <f t="shared" si="0"/>
        <v>191</v>
      </c>
      <c r="E11" s="19">
        <f t="shared" si="0"/>
        <v>174</v>
      </c>
      <c r="F11" s="20">
        <f t="shared" si="0"/>
        <v>968</v>
      </c>
      <c r="G11" s="21">
        <f t="shared" si="0"/>
        <v>123</v>
      </c>
      <c r="H11" s="19">
        <f t="shared" si="0"/>
        <v>196</v>
      </c>
      <c r="I11" s="20">
        <f t="shared" si="0"/>
        <v>58</v>
      </c>
      <c r="J11" s="21">
        <f t="shared" si="0"/>
        <v>79</v>
      </c>
      <c r="K11" s="19">
        <f t="shared" si="0"/>
        <v>69</v>
      </c>
      <c r="L11" s="20">
        <f t="shared" si="0"/>
        <v>1216</v>
      </c>
      <c r="M11" s="21">
        <f t="shared" si="0"/>
        <v>9</v>
      </c>
    </row>
    <row r="12" spans="1:13" s="22" customFormat="1" ht="15" x14ac:dyDescent="0.25">
      <c r="A12" s="9"/>
      <c r="B12" s="19"/>
      <c r="C12" s="20"/>
      <c r="D12" s="21"/>
      <c r="E12" s="19"/>
      <c r="F12" s="20"/>
      <c r="G12" s="21"/>
      <c r="H12" s="19"/>
      <c r="I12" s="20"/>
      <c r="J12" s="21"/>
      <c r="K12" s="19"/>
      <c r="L12" s="20"/>
      <c r="M12" s="21"/>
    </row>
    <row r="13" spans="1:13" s="22" customFormat="1" ht="43.5" x14ac:dyDescent="0.25">
      <c r="A13" s="10" t="s">
        <v>16</v>
      </c>
      <c r="B13" s="19">
        <v>19</v>
      </c>
      <c r="C13" s="20">
        <v>43</v>
      </c>
      <c r="D13" s="21">
        <v>176</v>
      </c>
      <c r="E13" s="19">
        <v>186</v>
      </c>
      <c r="F13" s="20">
        <v>695</v>
      </c>
      <c r="G13" s="21">
        <v>43</v>
      </c>
      <c r="H13" s="19">
        <v>64</v>
      </c>
      <c r="I13" s="20">
        <v>64</v>
      </c>
      <c r="J13" s="21">
        <v>41</v>
      </c>
      <c r="K13" s="19">
        <v>28</v>
      </c>
      <c r="L13" s="20">
        <v>782</v>
      </c>
      <c r="M13" s="21">
        <v>18</v>
      </c>
    </row>
    <row r="14" spans="1:13" s="22" customFormat="1" ht="15" x14ac:dyDescent="0.25">
      <c r="A14" s="5"/>
      <c r="B14" s="19"/>
      <c r="C14" s="20"/>
      <c r="D14" s="21"/>
      <c r="E14" s="19"/>
      <c r="F14" s="20"/>
      <c r="G14" s="21"/>
      <c r="H14" s="19"/>
      <c r="I14" s="20"/>
      <c r="J14" s="21"/>
      <c r="K14" s="19"/>
      <c r="L14" s="20"/>
      <c r="M14" s="21"/>
    </row>
    <row r="15" spans="1:13" ht="16.5" x14ac:dyDescent="0.3">
      <c r="A15" s="9" t="s">
        <v>18</v>
      </c>
      <c r="B15" s="19">
        <f>ROUNDUP(B13*(1+($H$5*$D$5)),0)</f>
        <v>22</v>
      </c>
      <c r="C15" s="20">
        <f t="shared" ref="C15:M15" si="1">ROUNDUP(C13*(1+($H$5*$D$5)),0)</f>
        <v>48</v>
      </c>
      <c r="D15" s="21">
        <f t="shared" si="1"/>
        <v>197</v>
      </c>
      <c r="E15" s="19">
        <f t="shared" si="1"/>
        <v>208</v>
      </c>
      <c r="F15" s="20">
        <f t="shared" si="1"/>
        <v>775</v>
      </c>
      <c r="G15" s="21">
        <f t="shared" si="1"/>
        <v>48</v>
      </c>
      <c r="H15" s="19">
        <f t="shared" si="1"/>
        <v>72</v>
      </c>
      <c r="I15" s="20">
        <f t="shared" si="1"/>
        <v>72</v>
      </c>
      <c r="J15" s="21">
        <f t="shared" si="1"/>
        <v>46</v>
      </c>
      <c r="K15" s="19">
        <f t="shared" si="1"/>
        <v>32</v>
      </c>
      <c r="L15" s="20">
        <f t="shared" si="1"/>
        <v>872</v>
      </c>
      <c r="M15" s="21">
        <f t="shared" si="1"/>
        <v>21</v>
      </c>
    </row>
    <row r="16" spans="1:13" x14ac:dyDescent="0.2">
      <c r="A16" s="5"/>
      <c r="B16" s="11"/>
      <c r="C16" s="12"/>
      <c r="D16" s="13"/>
      <c r="E16" s="11"/>
      <c r="F16" s="12"/>
      <c r="G16" s="13"/>
      <c r="H16" s="11"/>
      <c r="I16" s="12"/>
      <c r="J16" s="13"/>
      <c r="K16" s="11"/>
      <c r="L16" s="12"/>
      <c r="M16" s="13"/>
    </row>
    <row r="17" spans="1:13" ht="42.75" x14ac:dyDescent="0.2">
      <c r="A17" s="10" t="s">
        <v>17</v>
      </c>
      <c r="B17" s="11">
        <v>18</v>
      </c>
      <c r="C17" s="12">
        <v>36</v>
      </c>
      <c r="D17" s="13">
        <v>190</v>
      </c>
      <c r="E17" s="11">
        <v>253</v>
      </c>
      <c r="F17" s="12">
        <v>1273</v>
      </c>
      <c r="G17" s="13">
        <v>68</v>
      </c>
      <c r="H17" s="11">
        <v>110</v>
      </c>
      <c r="I17" s="12">
        <v>57</v>
      </c>
      <c r="J17" s="13">
        <v>52</v>
      </c>
      <c r="K17" s="11">
        <v>39</v>
      </c>
      <c r="L17" s="12">
        <v>1014</v>
      </c>
      <c r="M17" s="13">
        <v>17</v>
      </c>
    </row>
    <row r="18" spans="1:13" x14ac:dyDescent="0.2">
      <c r="B18" s="14"/>
      <c r="D18" s="15"/>
      <c r="E18" s="14"/>
      <c r="G18" s="15"/>
      <c r="H18" s="14"/>
      <c r="J18" s="15"/>
      <c r="K18" s="14"/>
      <c r="M18" s="15"/>
    </row>
    <row r="19" spans="1:13" s="22" customFormat="1" ht="16.5" x14ac:dyDescent="0.3">
      <c r="A19" s="9" t="s">
        <v>18</v>
      </c>
      <c r="B19" s="23">
        <f>ROUNDUP(B17*(1+($H$5*$D$5)),0)</f>
        <v>21</v>
      </c>
      <c r="C19" s="24">
        <f t="shared" ref="C19:M19" si="2">ROUNDUP(C17*(1+($H$5*$D$5)),0)</f>
        <v>41</v>
      </c>
      <c r="D19" s="25">
        <f t="shared" si="2"/>
        <v>212</v>
      </c>
      <c r="E19" s="23">
        <f t="shared" si="2"/>
        <v>283</v>
      </c>
      <c r="F19" s="24">
        <f t="shared" si="2"/>
        <v>1420</v>
      </c>
      <c r="G19" s="25">
        <f t="shared" si="2"/>
        <v>76</v>
      </c>
      <c r="H19" s="23">
        <f t="shared" si="2"/>
        <v>123</v>
      </c>
      <c r="I19" s="24">
        <f t="shared" si="2"/>
        <v>64</v>
      </c>
      <c r="J19" s="25">
        <f t="shared" si="2"/>
        <v>58</v>
      </c>
      <c r="K19" s="23">
        <f t="shared" si="2"/>
        <v>44</v>
      </c>
      <c r="L19" s="24">
        <f t="shared" si="2"/>
        <v>1131</v>
      </c>
      <c r="M19" s="25">
        <f t="shared" si="2"/>
        <v>19</v>
      </c>
    </row>
  </sheetData>
  <mergeCells count="5">
    <mergeCell ref="B7:D7"/>
    <mergeCell ref="E7:G7"/>
    <mergeCell ref="H7:J7"/>
    <mergeCell ref="K7:M7"/>
    <mergeCell ref="B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1BE09-23B9-4193-ADFA-80EB71C4B76E}">
  <dimension ref="A1:M19"/>
  <sheetViews>
    <sheetView zoomScale="130" zoomScaleNormal="130" workbookViewId="0">
      <selection activeCell="K19" sqref="K19"/>
    </sheetView>
  </sheetViews>
  <sheetFormatPr defaultRowHeight="14.25" x14ac:dyDescent="0.2"/>
  <cols>
    <col min="1" max="1" width="18.28515625" style="1" customWidth="1"/>
    <col min="2" max="16384" width="9.140625" style="1"/>
  </cols>
  <sheetData>
    <row r="1" spans="1:13" ht="18" x14ac:dyDescent="0.25">
      <c r="A1" s="6" t="s">
        <v>7</v>
      </c>
    </row>
    <row r="2" spans="1:13" ht="15" x14ac:dyDescent="0.2">
      <c r="A2" s="7" t="s">
        <v>8</v>
      </c>
    </row>
    <row r="3" spans="1:13" x14ac:dyDescent="0.2">
      <c r="A3" s="8">
        <f ca="1">NOW()</f>
        <v>45169.365924768521</v>
      </c>
    </row>
    <row r="4" spans="1:13" ht="15" x14ac:dyDescent="0.25">
      <c r="B4" s="29" t="s">
        <v>13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">
      <c r="A5" s="2" t="s">
        <v>9</v>
      </c>
      <c r="B5" s="2"/>
      <c r="C5" s="2"/>
      <c r="D5" s="3">
        <v>5.0000000000000001E-3</v>
      </c>
      <c r="E5" s="4" t="s">
        <v>10</v>
      </c>
      <c r="F5" s="2"/>
      <c r="G5" s="4" t="s">
        <v>11</v>
      </c>
      <c r="H5" s="4">
        <v>23</v>
      </c>
      <c r="I5" s="2" t="s">
        <v>14</v>
      </c>
      <c r="J5" s="2"/>
      <c r="K5" s="2"/>
      <c r="L5" s="2"/>
      <c r="M5" s="2"/>
    </row>
    <row r="7" spans="1:13" ht="15" x14ac:dyDescent="0.25">
      <c r="B7" s="26" t="s">
        <v>3</v>
      </c>
      <c r="C7" s="27"/>
      <c r="D7" s="28"/>
      <c r="E7" s="26" t="s">
        <v>4</v>
      </c>
      <c r="F7" s="27"/>
      <c r="G7" s="28"/>
      <c r="H7" s="26" t="s">
        <v>5</v>
      </c>
      <c r="I7" s="27"/>
      <c r="J7" s="28"/>
      <c r="K7" s="26" t="s">
        <v>6</v>
      </c>
      <c r="L7" s="27"/>
      <c r="M7" s="28"/>
    </row>
    <row r="8" spans="1:13" ht="15" x14ac:dyDescent="0.25">
      <c r="B8" s="16" t="s">
        <v>0</v>
      </c>
      <c r="C8" s="17" t="s">
        <v>1</v>
      </c>
      <c r="D8" s="18" t="s">
        <v>2</v>
      </c>
      <c r="E8" s="16" t="s">
        <v>0</v>
      </c>
      <c r="F8" s="17" t="s">
        <v>1</v>
      </c>
      <c r="G8" s="18" t="s">
        <v>2</v>
      </c>
      <c r="H8" s="16" t="s">
        <v>0</v>
      </c>
      <c r="I8" s="17" t="s">
        <v>1</v>
      </c>
      <c r="J8" s="18" t="s">
        <v>2</v>
      </c>
      <c r="K8" s="16" t="s">
        <v>0</v>
      </c>
      <c r="L8" s="17" t="s">
        <v>1</v>
      </c>
      <c r="M8" s="18" t="s">
        <v>2</v>
      </c>
    </row>
    <row r="9" spans="1:13" ht="42.75" x14ac:dyDescent="0.2">
      <c r="A9" s="10" t="s">
        <v>15</v>
      </c>
      <c r="B9" s="11">
        <v>19</v>
      </c>
      <c r="C9" s="12">
        <v>150</v>
      </c>
      <c r="D9" s="13">
        <v>0</v>
      </c>
      <c r="E9" s="11">
        <v>0</v>
      </c>
      <c r="F9" s="12">
        <v>0</v>
      </c>
      <c r="G9" s="13">
        <v>1</v>
      </c>
      <c r="H9" s="11">
        <v>1</v>
      </c>
      <c r="I9" s="12">
        <v>104</v>
      </c>
      <c r="J9" s="13">
        <v>111</v>
      </c>
      <c r="K9" s="11">
        <v>79</v>
      </c>
      <c r="L9" s="12">
        <v>0</v>
      </c>
      <c r="M9" s="13">
        <v>3</v>
      </c>
    </row>
    <row r="10" spans="1:13" x14ac:dyDescent="0.2">
      <c r="A10" s="5"/>
      <c r="B10" s="11"/>
      <c r="C10" s="12"/>
      <c r="D10" s="13"/>
      <c r="E10" s="11"/>
      <c r="F10" s="12"/>
      <c r="G10" s="13"/>
      <c r="H10" s="11"/>
      <c r="I10" s="12"/>
      <c r="J10" s="13"/>
      <c r="K10" s="11"/>
      <c r="L10" s="12"/>
      <c r="M10" s="13"/>
    </row>
    <row r="11" spans="1:13" s="22" customFormat="1" ht="16.5" x14ac:dyDescent="0.3">
      <c r="A11" s="9" t="s">
        <v>18</v>
      </c>
      <c r="B11" s="19">
        <f>ROUNDUP(B9*(1+($H$5*$D$5)),0)</f>
        <v>22</v>
      </c>
      <c r="C11" s="20">
        <f t="shared" ref="C11:M11" si="0">ROUNDUP(C9*(1+($H$5*$D$5)),0)</f>
        <v>168</v>
      </c>
      <c r="D11" s="21">
        <f t="shared" si="0"/>
        <v>0</v>
      </c>
      <c r="E11" s="19">
        <f t="shared" si="0"/>
        <v>0</v>
      </c>
      <c r="F11" s="20">
        <f t="shared" si="0"/>
        <v>0</v>
      </c>
      <c r="G11" s="21">
        <f t="shared" si="0"/>
        <v>2</v>
      </c>
      <c r="H11" s="19">
        <f t="shared" si="0"/>
        <v>2</v>
      </c>
      <c r="I11" s="20">
        <f t="shared" si="0"/>
        <v>116</v>
      </c>
      <c r="J11" s="21">
        <f t="shared" si="0"/>
        <v>124</v>
      </c>
      <c r="K11" s="19">
        <f t="shared" si="0"/>
        <v>89</v>
      </c>
      <c r="L11" s="20">
        <f t="shared" si="0"/>
        <v>0</v>
      </c>
      <c r="M11" s="21">
        <f t="shared" si="0"/>
        <v>4</v>
      </c>
    </row>
    <row r="12" spans="1:13" x14ac:dyDescent="0.2">
      <c r="A12" s="5"/>
      <c r="B12" s="11"/>
      <c r="C12" s="12"/>
      <c r="D12" s="13"/>
      <c r="E12" s="11"/>
      <c r="F12" s="12"/>
      <c r="G12" s="13"/>
      <c r="H12" s="11"/>
      <c r="I12" s="12"/>
      <c r="J12" s="13"/>
      <c r="K12" s="11"/>
      <c r="L12" s="12"/>
      <c r="M12" s="13"/>
    </row>
    <row r="13" spans="1:13" ht="42.75" x14ac:dyDescent="0.2">
      <c r="A13" s="10" t="s">
        <v>16</v>
      </c>
      <c r="B13" s="11">
        <v>21</v>
      </c>
      <c r="C13" s="12">
        <v>110</v>
      </c>
      <c r="D13" s="13">
        <v>2</v>
      </c>
      <c r="E13" s="11">
        <v>0</v>
      </c>
      <c r="F13" s="12">
        <v>2</v>
      </c>
      <c r="G13" s="13">
        <v>5</v>
      </c>
      <c r="H13" s="11">
        <v>9</v>
      </c>
      <c r="I13" s="12">
        <v>136</v>
      </c>
      <c r="J13" s="13">
        <v>136</v>
      </c>
      <c r="K13" s="11">
        <v>122</v>
      </c>
      <c r="L13" s="12">
        <v>2</v>
      </c>
      <c r="M13" s="13">
        <v>3</v>
      </c>
    </row>
    <row r="14" spans="1:13" x14ac:dyDescent="0.2">
      <c r="A14" s="5"/>
      <c r="B14" s="11"/>
      <c r="C14" s="12"/>
      <c r="D14" s="13"/>
      <c r="E14" s="11"/>
      <c r="F14" s="12"/>
      <c r="G14" s="13"/>
      <c r="H14" s="11"/>
      <c r="I14" s="12"/>
      <c r="J14" s="13"/>
      <c r="K14" s="11"/>
      <c r="L14" s="12"/>
      <c r="M14" s="13"/>
    </row>
    <row r="15" spans="1:13" ht="16.5" x14ac:dyDescent="0.3">
      <c r="A15" s="9" t="s">
        <v>18</v>
      </c>
      <c r="B15" s="19">
        <f>ROUNDUP(B13*(1+($H$5*$D$5)),0)</f>
        <v>24</v>
      </c>
      <c r="C15" s="20">
        <f t="shared" ref="C15:M15" si="1">ROUNDUP(C13*(1+($H$5*$D$5)),0)</f>
        <v>123</v>
      </c>
      <c r="D15" s="21">
        <f t="shared" si="1"/>
        <v>3</v>
      </c>
      <c r="E15" s="19">
        <f t="shared" si="1"/>
        <v>0</v>
      </c>
      <c r="F15" s="20">
        <f t="shared" si="1"/>
        <v>3</v>
      </c>
      <c r="G15" s="21">
        <f t="shared" si="1"/>
        <v>6</v>
      </c>
      <c r="H15" s="19">
        <f t="shared" si="1"/>
        <v>11</v>
      </c>
      <c r="I15" s="20">
        <f t="shared" si="1"/>
        <v>152</v>
      </c>
      <c r="J15" s="21">
        <f t="shared" si="1"/>
        <v>152</v>
      </c>
      <c r="K15" s="19">
        <f t="shared" si="1"/>
        <v>137</v>
      </c>
      <c r="L15" s="20">
        <f t="shared" si="1"/>
        <v>3</v>
      </c>
      <c r="M15" s="21">
        <f t="shared" si="1"/>
        <v>4</v>
      </c>
    </row>
    <row r="16" spans="1:13" x14ac:dyDescent="0.2">
      <c r="A16" s="5"/>
      <c r="B16" s="11"/>
      <c r="C16" s="12"/>
      <c r="D16" s="13"/>
      <c r="E16" s="11"/>
      <c r="F16" s="12"/>
      <c r="G16" s="13"/>
      <c r="H16" s="11"/>
      <c r="I16" s="12"/>
      <c r="J16" s="13"/>
      <c r="K16" s="11"/>
      <c r="L16" s="12"/>
      <c r="M16" s="13"/>
    </row>
    <row r="17" spans="1:13" ht="42.75" x14ac:dyDescent="0.2">
      <c r="A17" s="10" t="s">
        <v>17</v>
      </c>
      <c r="B17" s="11">
        <f>2+1+3+4</f>
        <v>10</v>
      </c>
      <c r="C17" s="12">
        <f>29+31+43+36</f>
        <v>139</v>
      </c>
      <c r="D17" s="13">
        <f>1+1+0+0</f>
        <v>2</v>
      </c>
      <c r="E17" s="11">
        <f>1+2+0+1</f>
        <v>4</v>
      </c>
      <c r="F17" s="12">
        <f>4+1+4+1</f>
        <v>10</v>
      </c>
      <c r="G17" s="13">
        <f>2+3+2+1</f>
        <v>8</v>
      </c>
      <c r="H17" s="11">
        <f>5+2+5+1</f>
        <v>13</v>
      </c>
      <c r="I17" s="12">
        <f>41+63+57+39</f>
        <v>200</v>
      </c>
      <c r="J17" s="13">
        <f>28+28+23+33</f>
        <v>112</v>
      </c>
      <c r="K17" s="11">
        <f>21+30+21+27</f>
        <v>99</v>
      </c>
      <c r="L17" s="12">
        <f>0+0+0+0</f>
        <v>0</v>
      </c>
      <c r="M17" s="13">
        <f>3+2+2+2</f>
        <v>9</v>
      </c>
    </row>
    <row r="18" spans="1:13" x14ac:dyDescent="0.2">
      <c r="B18" s="14"/>
      <c r="D18" s="15"/>
      <c r="E18" s="14"/>
      <c r="G18" s="15"/>
      <c r="H18" s="14"/>
      <c r="J18" s="15"/>
      <c r="K18" s="14"/>
      <c r="M18" s="15"/>
    </row>
    <row r="19" spans="1:13" s="22" customFormat="1" ht="16.5" x14ac:dyDescent="0.3">
      <c r="A19" s="9" t="s">
        <v>18</v>
      </c>
      <c r="B19" s="23">
        <f>ROUNDUP(B17*(1+($H$5*$D$5)),0)</f>
        <v>12</v>
      </c>
      <c r="C19" s="24">
        <f t="shared" ref="C19:M19" si="2">ROUNDUP(C17*(1+($H$5*$D$5)),0)</f>
        <v>155</v>
      </c>
      <c r="D19" s="25">
        <f t="shared" si="2"/>
        <v>3</v>
      </c>
      <c r="E19" s="23">
        <f t="shared" si="2"/>
        <v>5</v>
      </c>
      <c r="F19" s="24">
        <f t="shared" si="2"/>
        <v>12</v>
      </c>
      <c r="G19" s="25">
        <f t="shared" si="2"/>
        <v>9</v>
      </c>
      <c r="H19" s="23">
        <f t="shared" si="2"/>
        <v>15</v>
      </c>
      <c r="I19" s="24">
        <f t="shared" si="2"/>
        <v>223</v>
      </c>
      <c r="J19" s="25">
        <f t="shared" si="2"/>
        <v>125</v>
      </c>
      <c r="K19" s="23">
        <f t="shared" si="2"/>
        <v>111</v>
      </c>
      <c r="L19" s="24">
        <f t="shared" si="2"/>
        <v>0</v>
      </c>
      <c r="M19" s="25">
        <f t="shared" si="2"/>
        <v>11</v>
      </c>
    </row>
  </sheetData>
  <mergeCells count="5">
    <mergeCell ref="B4:M4"/>
    <mergeCell ref="B7:D7"/>
    <mergeCell ref="E7:G7"/>
    <mergeCell ref="H7:J7"/>
    <mergeCell ref="K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Charley &amp; US 52</vt:lpstr>
      <vt:lpstr>Charley &amp; Sandusky Srv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Sack</dc:creator>
  <cp:lastModifiedBy>Larry Sack</cp:lastModifiedBy>
  <dcterms:created xsi:type="dcterms:W3CDTF">2023-08-29T18:18:23Z</dcterms:created>
  <dcterms:modified xsi:type="dcterms:W3CDTF">2023-08-31T13:33:43Z</dcterms:modified>
</cp:coreProperties>
</file>